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wnloads\"/>
    </mc:Choice>
  </mc:AlternateContent>
  <xr:revisionPtr revIDLastSave="0" documentId="13_ncr:1_{E10001BF-45F7-4E99-B58B-0AD72809C7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 Round6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8" i="1" l="1"/>
  <c r="B38" i="1"/>
  <c r="A38" i="1"/>
  <c r="A55" i="1"/>
  <c r="B55" i="1"/>
  <c r="Q55" i="1"/>
  <c r="Q60" i="1"/>
  <c r="Q57" i="1"/>
  <c r="Q58" i="1"/>
  <c r="Q53" i="1"/>
  <c r="Q48" i="1"/>
  <c r="Q46" i="1"/>
  <c r="Q51" i="1"/>
  <c r="Q52" i="1"/>
  <c r="Q49" i="1"/>
  <c r="Q50" i="1"/>
  <c r="Q47" i="1"/>
  <c r="Q42" i="1"/>
  <c r="Q41" i="1"/>
  <c r="Q32" i="1"/>
  <c r="Q34" i="1"/>
  <c r="Q33" i="1"/>
  <c r="Q35" i="1"/>
  <c r="Q36" i="1"/>
  <c r="Q39" i="1"/>
  <c r="Q24" i="1"/>
  <c r="Q26" i="1"/>
  <c r="Q27" i="1"/>
  <c r="Q23" i="1"/>
  <c r="Q25" i="1"/>
  <c r="Q28" i="1"/>
  <c r="Q21" i="1"/>
  <c r="Q37" i="1"/>
  <c r="Q18" i="1"/>
  <c r="Q17" i="1"/>
  <c r="Q14" i="1"/>
  <c r="Q16" i="1"/>
  <c r="Q15" i="1"/>
  <c r="Q10" i="1"/>
  <c r="Q12" i="1"/>
  <c r="Q11" i="1"/>
  <c r="A62" i="1"/>
  <c r="A60" i="1"/>
  <c r="A61" i="1"/>
  <c r="A57" i="1"/>
  <c r="A58" i="1"/>
  <c r="A53" i="1"/>
  <c r="A48" i="1"/>
  <c r="A46" i="1"/>
  <c r="A51" i="1"/>
  <c r="A52" i="1"/>
  <c r="A49" i="1"/>
  <c r="A50" i="1"/>
  <c r="A47" i="1"/>
  <c r="A43" i="1"/>
  <c r="A42" i="1"/>
  <c r="A41" i="1"/>
  <c r="A32" i="1"/>
  <c r="A34" i="1"/>
  <c r="A33" i="1"/>
  <c r="A35" i="1"/>
  <c r="A36" i="1"/>
  <c r="A39" i="1"/>
  <c r="A24" i="1"/>
  <c r="A26" i="1"/>
  <c r="A27" i="1"/>
  <c r="A23" i="1"/>
  <c r="A25" i="1"/>
  <c r="A29" i="1"/>
  <c r="A30" i="1"/>
  <c r="A28" i="1"/>
  <c r="A21" i="1"/>
  <c r="A19" i="1"/>
  <c r="A37" i="1"/>
  <c r="A18" i="1"/>
  <c r="A17" i="1"/>
  <c r="A14" i="1"/>
  <c r="A16" i="1"/>
  <c r="A15" i="1"/>
  <c r="A10" i="1"/>
  <c r="A12" i="1"/>
  <c r="A11" i="1"/>
  <c r="B62" i="1"/>
  <c r="B60" i="1"/>
  <c r="B61" i="1"/>
  <c r="B57" i="1"/>
  <c r="B58" i="1"/>
  <c r="B53" i="1"/>
  <c r="B48" i="1"/>
  <c r="B46" i="1"/>
  <c r="B51" i="1"/>
  <c r="B52" i="1"/>
  <c r="B49" i="1"/>
  <c r="B50" i="1"/>
  <c r="B47" i="1"/>
  <c r="B43" i="1"/>
  <c r="B44" i="1"/>
  <c r="B42" i="1"/>
  <c r="B41" i="1"/>
  <c r="B32" i="1"/>
  <c r="B34" i="1"/>
  <c r="B33" i="1"/>
  <c r="B35" i="1"/>
  <c r="B36" i="1"/>
  <c r="B39" i="1"/>
  <c r="B24" i="1"/>
  <c r="B26" i="1"/>
  <c r="B27" i="1"/>
  <c r="B23" i="1"/>
  <c r="B25" i="1"/>
  <c r="B29" i="1"/>
  <c r="B30" i="1"/>
  <c r="B28" i="1"/>
  <c r="B21" i="1"/>
  <c r="B19" i="1"/>
  <c r="B37" i="1"/>
  <c r="B18" i="1"/>
  <c r="B17" i="1"/>
  <c r="B14" i="1"/>
  <c r="B16" i="1"/>
  <c r="B15" i="1"/>
  <c r="B10" i="1"/>
  <c r="B12" i="1"/>
  <c r="B11" i="1"/>
</calcChain>
</file>

<file path=xl/sharedStrings.xml><?xml version="1.0" encoding="utf-8"?>
<sst xmlns="http://schemas.openxmlformats.org/spreadsheetml/2006/main" count="319" uniqueCount="143">
  <si>
    <t>David</t>
  </si>
  <si>
    <t>Karen</t>
  </si>
  <si>
    <t>Clarke</t>
  </si>
  <si>
    <t>Herbert</t>
  </si>
  <si>
    <t>Richard</t>
  </si>
  <si>
    <t>Ramplee</t>
  </si>
  <si>
    <t>Trevor</t>
  </si>
  <si>
    <t>Gatrell</t>
  </si>
  <si>
    <t>John</t>
  </si>
  <si>
    <t>Bull</t>
  </si>
  <si>
    <t>Youens</t>
  </si>
  <si>
    <t>Brian</t>
  </si>
  <si>
    <t>Page</t>
  </si>
  <si>
    <t>Gary</t>
  </si>
  <si>
    <t>Mehson</t>
  </si>
  <si>
    <t>Wiseman</t>
  </si>
  <si>
    <t>Andrew</t>
  </si>
  <si>
    <t>Bryant</t>
  </si>
  <si>
    <t>Jack</t>
  </si>
  <si>
    <t>Reynard</t>
  </si>
  <si>
    <t>Norris</t>
  </si>
  <si>
    <t>Steve</t>
  </si>
  <si>
    <t>James</t>
  </si>
  <si>
    <t>Gennings</t>
  </si>
  <si>
    <t>Tim</t>
  </si>
  <si>
    <t>Adams</t>
  </si>
  <si>
    <t>Graham</t>
  </si>
  <si>
    <t>Butt</t>
  </si>
  <si>
    <t>Whitlock</t>
  </si>
  <si>
    <t>Emily</t>
  </si>
  <si>
    <t>Gamblin</t>
  </si>
  <si>
    <t>George</t>
  </si>
  <si>
    <t>Greenland</t>
  </si>
  <si>
    <t>Jim</t>
  </si>
  <si>
    <t>Gray</t>
  </si>
  <si>
    <t>Andy</t>
  </si>
  <si>
    <t>Withers</t>
  </si>
  <si>
    <t>Neil</t>
  </si>
  <si>
    <t>Sims</t>
  </si>
  <si>
    <t>Chris</t>
  </si>
  <si>
    <t>Curnick</t>
  </si>
  <si>
    <t>Samuel</t>
  </si>
  <si>
    <t>Hurst</t>
  </si>
  <si>
    <t>Vince</t>
  </si>
  <si>
    <t>Greg</t>
  </si>
  <si>
    <t>Seymour</t>
  </si>
  <si>
    <t>Dean</t>
  </si>
  <si>
    <t>Aaron</t>
  </si>
  <si>
    <t>Westbrook</t>
  </si>
  <si>
    <t>Wagstaff</t>
  </si>
  <si>
    <t>Titcombe</t>
  </si>
  <si>
    <t>Mark</t>
  </si>
  <si>
    <t>Parry-Norton</t>
  </si>
  <si>
    <t>Ian</t>
  </si>
  <si>
    <t>Bartholomew</t>
  </si>
  <si>
    <t>Clive</t>
  </si>
  <si>
    <t>Wilson</t>
  </si>
  <si>
    <t>Bungay</t>
  </si>
  <si>
    <t>Luke</t>
  </si>
  <si>
    <t>Batten</t>
  </si>
  <si>
    <t>Billy</t>
  </si>
  <si>
    <t>Guilford</t>
  </si>
  <si>
    <t>Rory</t>
  </si>
  <si>
    <t>Bennett</t>
  </si>
  <si>
    <t>Finley</t>
  </si>
  <si>
    <t>No.</t>
  </si>
  <si>
    <t>ACU No.</t>
  </si>
  <si>
    <t>Name</t>
  </si>
  <si>
    <t>Class</t>
  </si>
  <si>
    <t>Machine</t>
  </si>
  <si>
    <t>Ariel HT500</t>
  </si>
  <si>
    <t>Sherco 300</t>
  </si>
  <si>
    <t>Beta Evo 250</t>
  </si>
  <si>
    <t>Montesa</t>
  </si>
  <si>
    <t>Beta Evo 290</t>
  </si>
  <si>
    <t>TRS RR 250</t>
  </si>
  <si>
    <t>Gas Gas TXT 250</t>
  </si>
  <si>
    <t>Beta 250</t>
  </si>
  <si>
    <t>Gas Gas 300</t>
  </si>
  <si>
    <t>DOT 250</t>
  </si>
  <si>
    <t>BSA Faber 250</t>
  </si>
  <si>
    <t>BSA Bantam 185</t>
  </si>
  <si>
    <t>BSA C15</t>
  </si>
  <si>
    <t>BSA Bantam 175</t>
  </si>
  <si>
    <t>DOT 175</t>
  </si>
  <si>
    <t>BSA B40</t>
  </si>
  <si>
    <t>Electric Motion Race</t>
  </si>
  <si>
    <t>Gas Gas 250</t>
  </si>
  <si>
    <t>Beta Evo 300</t>
  </si>
  <si>
    <t>Ossa Mar 250</t>
  </si>
  <si>
    <t>Honda TLR 200</t>
  </si>
  <si>
    <t>Bultaco Sherpa 325</t>
  </si>
  <si>
    <t>Honda TLM 50</t>
  </si>
  <si>
    <t>Sherco 290</t>
  </si>
  <si>
    <t>Montesa 315R</t>
  </si>
  <si>
    <t>Gas Gas TXT Racing</t>
  </si>
  <si>
    <t>TRRS 250</t>
  </si>
  <si>
    <t>Gas Gas 125</t>
  </si>
  <si>
    <t>TRS 125</t>
  </si>
  <si>
    <t>Oset 20</t>
  </si>
  <si>
    <t>Beta Evo 80</t>
  </si>
  <si>
    <t>Oset</t>
  </si>
  <si>
    <t>Clubman</t>
  </si>
  <si>
    <t>Novice</t>
  </si>
  <si>
    <t>Pre-65 C</t>
  </si>
  <si>
    <t>Pre-65 D</t>
  </si>
  <si>
    <t>Sportsman</t>
  </si>
  <si>
    <t>Twin Shock D</t>
  </si>
  <si>
    <t>Veteran</t>
  </si>
  <si>
    <t xml:space="preserve">Youth C </t>
  </si>
  <si>
    <t>Youth C</t>
  </si>
  <si>
    <t>Youth D</t>
  </si>
  <si>
    <t>Sherco ST 250</t>
  </si>
  <si>
    <t>Dick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</si>
  <si>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</si>
  <si>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</si>
  <si>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</si>
  <si>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</si>
  <si>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</si>
  <si>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</si>
  <si>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</si>
  <si>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</si>
  <si>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</si>
  <si>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</si>
  <si>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Tot.</t>
  </si>
  <si>
    <t>Pos.</t>
  </si>
  <si>
    <t>Gas Gas</t>
  </si>
  <si>
    <t>Results</t>
  </si>
  <si>
    <t>Waltham Chase Trials MCC - Club Championship, 2022 Round 6</t>
  </si>
  <si>
    <t>Kewlake Lane, Cadnam, Sunday 7th August 2022. (ACU Permit 63751)</t>
  </si>
  <si>
    <t xml:space="preserve">Geoff </t>
  </si>
  <si>
    <t>Phil</t>
  </si>
  <si>
    <t>DNF</t>
  </si>
  <si>
    <t>1st</t>
  </si>
  <si>
    <t>2nd</t>
  </si>
  <si>
    <t>3rd</t>
  </si>
  <si>
    <t>4th</t>
  </si>
  <si>
    <t>5th</t>
  </si>
  <si>
    <t>6th</t>
  </si>
  <si>
    <t>Joint</t>
  </si>
  <si>
    <t>7th</t>
  </si>
  <si>
    <t>8th</t>
  </si>
  <si>
    <t>Youth C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</si>
</sst>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vertical="center" wrapText="1"/>
    </xf>
    <xf numFmtId="0" fontId="18" fillId="0" borderId="0" xfId="0" applyFont="1"/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16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2" xfId="0" applyFont="1" applyBorder="1"/>
    <xf numFmtId="0" fontId="20" fillId="0" borderId="14" xfId="0" applyFont="1" applyBorder="1"/>
    <xf numFmtId="0" fontId="16" fillId="0" borderId="0" xfId="0" applyFont="1"/>
    <xf numFmtId="0" fontId="0" fillId="0" borderId="12" xfId="0" applyBorder="1" applyAlignment="1">
      <alignment horizontal="center"/>
    </xf>
    <xf numFmtId="0" fontId="18" fillId="0" borderId="14" xfId="0" applyFont="1" applyBorder="1" applyAlignment="1">
      <alignment vertical="center" wrapText="1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showGridLines="0" tabSelected="1" topLeftCell="A10" workbookViewId="0">
      <selection activeCell="E68" sqref="E68"/>
    </sheetView>
  </sheetViews>
  <sheetFormatPr defaultRowHeight="15.75" x14ac:dyDescent="0.25"/>
  <cols>
    <col min="1" max="1" width="8.85546875" style="14" customWidth="1"/>
    <col min="2" max="2" width="12.140625" style="14" customWidth="1"/>
    <col min="3" max="3" width="11.7109375" style="3" customWidth="1"/>
    <col min="4" max="4" width="16.5703125" style="3" customWidth="1"/>
    <col min="5" max="5" width="17.5703125" style="3" customWidth="1"/>
    <col min="6" max="6" width="21.140625" style="3" bestFit="1" customWidth="1"/>
    <col min="7" max="16" width="6.7109375" style="1" customWidth="1"/>
    <col min="17" max="18" width="9.140625" style="1"/>
  </cols>
  <sheetData>
    <row r="1" spans="1:18" x14ac:dyDescent="0.25">
      <c r="A1" s="25" t="s">
        <v>127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x14ac:dyDescent="0.25">
      <c r="A2" s="15"/>
      <c r="B2" s="15"/>
      <c r="C2" s="16"/>
      <c r="D2" s="16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25">
      <c r="A3" s="25" t="s">
        <v>128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x14ac:dyDescent="0.25">
      <c r="A5" s="25" t="s">
        <v>129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" x14ac:dyDescent="0.25">
      <c r="A6" s="1"/>
      <c r="B6" s="1"/>
      <c r="C6"/>
      <c r="D6"/>
      <c r="E6"/>
      <c r="F6"/>
      <c r="Q6" s="17"/>
    </row>
    <row r="9" spans="1:18" s="21" customFormat="1" x14ac:dyDescent="0.25">
      <c r="A9" s="18" t="s">
        <v>65</v>
      </c>
      <c r="B9" s="18" t="s">
        <v>66</v>
      </c>
      <c r="C9" s="24" t="s">
        <v>67</v>
      </c>
      <c r="D9" s="24"/>
      <c r="E9" s="19" t="s">
        <v>68</v>
      </c>
      <c r="F9" s="20" t="s">
        <v>69</v>
      </c>
      <c r="G9" s="18" t="s">
        <v>114</v>
      </c>
      <c r="H9" s="18" t="s">
        <v>115</v>
      </c>
      <c r="I9" s="18" t="s">
        <v>116</v>
      </c>
      <c r="J9" s="18" t="s">
        <v>117</v>
      </c>
      <c r="K9" s="18" t="s">
        <v>118</v>
      </c>
      <c r="L9" s="18" t="s">
        <v>119</v>
      </c>
      <c r="M9" s="18" t="s">
        <v>120</v>
      </c>
      <c r="N9" s="18" t="s">
        <v>121</v>
      </c>
      <c r="O9" s="18" t="s">
        <v>122</v>
      </c>
      <c r="P9" s="18" t="s">
        <v>123</v>
      </c>
      <c r="Q9" s="18" t="s">
        <v>124</v>
      </c>
      <c r="R9" s="18" t="s">
        <v>125</v>
      </c>
    </row>
    <row r="10" spans="1:18" ht="15" customHeight="1" x14ac:dyDescent="0.25">
      <c r="A10" s="11" t="str">
        <f>("190")</f>
        <v>190</v>
      </c>
      <c r="B10" s="11" t="str">
        <f>("11704")</f>
        <v>11704</v>
      </c>
      <c r="C10" s="7" t="s">
        <v>19</v>
      </c>
      <c r="D10" s="7" t="s">
        <v>20</v>
      </c>
      <c r="E10" s="7" t="s">
        <v>102</v>
      </c>
      <c r="F10" s="8" t="s">
        <v>72</v>
      </c>
      <c r="G10" s="22">
        <v>0</v>
      </c>
      <c r="H10" s="22">
        <v>4</v>
      </c>
      <c r="I10" s="22">
        <v>0</v>
      </c>
      <c r="J10" s="22">
        <v>5</v>
      </c>
      <c r="K10" s="22">
        <v>6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f>SUM(G10:P10)</f>
        <v>15</v>
      </c>
      <c r="R10" s="22" t="s">
        <v>133</v>
      </c>
    </row>
    <row r="11" spans="1:18" ht="15" customHeight="1" x14ac:dyDescent="0.25">
      <c r="A11" s="12" t="str">
        <f>("113")</f>
        <v>113</v>
      </c>
      <c r="B11" s="12" t="str">
        <f>("31941")</f>
        <v>31941</v>
      </c>
      <c r="C11" s="6" t="s">
        <v>130</v>
      </c>
      <c r="D11" s="6" t="s">
        <v>3</v>
      </c>
      <c r="E11" s="6" t="s">
        <v>102</v>
      </c>
      <c r="F11" s="9" t="s">
        <v>70</v>
      </c>
      <c r="G11" s="22">
        <v>2</v>
      </c>
      <c r="H11" s="22">
        <v>7</v>
      </c>
      <c r="I11" s="22">
        <v>0</v>
      </c>
      <c r="J11" s="22">
        <v>3</v>
      </c>
      <c r="K11" s="22">
        <v>1</v>
      </c>
      <c r="L11" s="22">
        <v>3</v>
      </c>
      <c r="M11" s="22">
        <v>3</v>
      </c>
      <c r="N11" s="22">
        <v>4</v>
      </c>
      <c r="O11" s="22">
        <v>6</v>
      </c>
      <c r="P11" s="22">
        <v>0</v>
      </c>
      <c r="Q11" s="22">
        <f>SUM(G11:P11)</f>
        <v>29</v>
      </c>
      <c r="R11" s="22" t="s">
        <v>134</v>
      </c>
    </row>
    <row r="12" spans="1:18" ht="15" customHeight="1" x14ac:dyDescent="0.25">
      <c r="A12" s="13" t="str">
        <f>("69")</f>
        <v>69</v>
      </c>
      <c r="B12" s="13" t="str">
        <f>("181642")</f>
        <v>181642</v>
      </c>
      <c r="C12" s="4" t="s">
        <v>18</v>
      </c>
      <c r="D12" s="4" t="s">
        <v>17</v>
      </c>
      <c r="E12" s="4" t="s">
        <v>102</v>
      </c>
      <c r="F12" s="5" t="s">
        <v>71</v>
      </c>
      <c r="G12" s="22">
        <v>7</v>
      </c>
      <c r="H12" s="22">
        <v>12</v>
      </c>
      <c r="I12" s="22">
        <v>0</v>
      </c>
      <c r="J12" s="22">
        <v>5</v>
      </c>
      <c r="K12" s="22">
        <v>12</v>
      </c>
      <c r="L12" s="22">
        <v>2</v>
      </c>
      <c r="M12" s="22">
        <v>8</v>
      </c>
      <c r="N12" s="22">
        <v>8</v>
      </c>
      <c r="O12" s="22">
        <v>13</v>
      </c>
      <c r="P12" s="22">
        <v>8</v>
      </c>
      <c r="Q12" s="22">
        <f>SUM(G12:P12)</f>
        <v>75</v>
      </c>
      <c r="R12" s="22" t="s">
        <v>135</v>
      </c>
    </row>
    <row r="13" spans="1:18" ht="15" customHeight="1" x14ac:dyDescent="0.25">
      <c r="A13" s="13"/>
      <c r="B13" s="13"/>
      <c r="C13" s="4"/>
      <c r="D13" s="4"/>
      <c r="E13" s="4"/>
      <c r="F13" s="5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5" customHeight="1" x14ac:dyDescent="0.25">
      <c r="A14" s="13" t="str">
        <f>("61")</f>
        <v>61</v>
      </c>
      <c r="B14" s="13" t="str">
        <f>("27425")</f>
        <v>27425</v>
      </c>
      <c r="C14" s="4" t="s">
        <v>26</v>
      </c>
      <c r="D14" s="4" t="s">
        <v>27</v>
      </c>
      <c r="E14" s="4" t="s">
        <v>103</v>
      </c>
      <c r="F14" s="5" t="s">
        <v>75</v>
      </c>
      <c r="G14" s="22">
        <v>0</v>
      </c>
      <c r="H14" s="22">
        <v>2</v>
      </c>
      <c r="I14" s="22">
        <v>1</v>
      </c>
      <c r="J14" s="22">
        <v>0</v>
      </c>
      <c r="K14" s="22">
        <v>0</v>
      </c>
      <c r="L14" s="22">
        <v>0</v>
      </c>
      <c r="M14" s="22">
        <v>1</v>
      </c>
      <c r="N14" s="22">
        <v>0</v>
      </c>
      <c r="O14" s="22">
        <v>0</v>
      </c>
      <c r="P14" s="22">
        <v>1</v>
      </c>
      <c r="Q14" s="22">
        <f>SUM(G14:P14)</f>
        <v>5</v>
      </c>
      <c r="R14" s="22" t="s">
        <v>133</v>
      </c>
    </row>
    <row r="15" spans="1:18" ht="15" customHeight="1" x14ac:dyDescent="0.25">
      <c r="A15" s="13" t="str">
        <f>("401")</f>
        <v>401</v>
      </c>
      <c r="B15" s="13" t="str">
        <f>("136575")</f>
        <v>136575</v>
      </c>
      <c r="C15" s="4" t="s">
        <v>4</v>
      </c>
      <c r="D15" s="4" t="s">
        <v>23</v>
      </c>
      <c r="E15" s="4" t="s">
        <v>103</v>
      </c>
      <c r="F15" s="10" t="s">
        <v>74</v>
      </c>
      <c r="G15" s="22">
        <v>1</v>
      </c>
      <c r="H15" s="22">
        <v>1</v>
      </c>
      <c r="I15" s="22">
        <v>0</v>
      </c>
      <c r="J15" s="22">
        <v>0</v>
      </c>
      <c r="K15" s="22">
        <v>1</v>
      </c>
      <c r="L15" s="22">
        <v>2</v>
      </c>
      <c r="M15" s="22">
        <v>1</v>
      </c>
      <c r="N15" s="22">
        <v>0</v>
      </c>
      <c r="O15" s="22">
        <v>0</v>
      </c>
      <c r="P15" s="22">
        <v>1</v>
      </c>
      <c r="Q15" s="22">
        <f>SUM(G15:P15)</f>
        <v>7</v>
      </c>
      <c r="R15" s="22" t="s">
        <v>134</v>
      </c>
    </row>
    <row r="16" spans="1:18" ht="15" customHeight="1" x14ac:dyDescent="0.25">
      <c r="A16" s="13" t="str">
        <f>("814")</f>
        <v>814</v>
      </c>
      <c r="B16" s="13" t="str">
        <f>("201675")</f>
        <v>201675</v>
      </c>
      <c r="C16" s="4" t="s">
        <v>24</v>
      </c>
      <c r="D16" s="4" t="s">
        <v>25</v>
      </c>
      <c r="E16" s="5" t="s">
        <v>103</v>
      </c>
      <c r="F16" s="23" t="s">
        <v>112</v>
      </c>
      <c r="G16" s="22">
        <v>6</v>
      </c>
      <c r="H16" s="22">
        <v>2</v>
      </c>
      <c r="I16" s="22">
        <v>0</v>
      </c>
      <c r="J16" s="22">
        <v>0</v>
      </c>
      <c r="K16" s="22">
        <v>0</v>
      </c>
      <c r="L16" s="22">
        <v>0</v>
      </c>
      <c r="M16" s="22">
        <v>1</v>
      </c>
      <c r="N16" s="22">
        <v>0</v>
      </c>
      <c r="O16" s="22">
        <v>0</v>
      </c>
      <c r="P16" s="22">
        <v>8</v>
      </c>
      <c r="Q16" s="22">
        <f>SUM(G16:P16)</f>
        <v>17</v>
      </c>
      <c r="R16" s="22" t="s">
        <v>135</v>
      </c>
    </row>
    <row r="17" spans="1:19" ht="15" customHeight="1" x14ac:dyDescent="0.25">
      <c r="A17" s="13" t="str">
        <f>("389")</f>
        <v>389</v>
      </c>
      <c r="B17" s="13" t="str">
        <f>("203913")</f>
        <v>203913</v>
      </c>
      <c r="C17" s="4" t="s">
        <v>131</v>
      </c>
      <c r="D17" s="4" t="s">
        <v>28</v>
      </c>
      <c r="E17" s="4" t="s">
        <v>103</v>
      </c>
      <c r="F17" s="5" t="s">
        <v>76</v>
      </c>
      <c r="G17" s="22">
        <v>3</v>
      </c>
      <c r="H17" s="22">
        <v>1</v>
      </c>
      <c r="I17" s="22">
        <v>3</v>
      </c>
      <c r="J17" s="22">
        <v>2</v>
      </c>
      <c r="K17" s="22">
        <v>0</v>
      </c>
      <c r="L17" s="22">
        <v>0</v>
      </c>
      <c r="M17" s="22">
        <v>5</v>
      </c>
      <c r="N17" s="22">
        <v>0</v>
      </c>
      <c r="O17" s="22">
        <v>9</v>
      </c>
      <c r="P17" s="22">
        <v>6</v>
      </c>
      <c r="Q17" s="22">
        <f>SUM(G17:P17)</f>
        <v>29</v>
      </c>
      <c r="R17" s="22" t="s">
        <v>136</v>
      </c>
    </row>
    <row r="18" spans="1:19" ht="15" customHeight="1" x14ac:dyDescent="0.25">
      <c r="A18" s="13" t="str">
        <f>("801")</f>
        <v>801</v>
      </c>
      <c r="B18" s="13" t="str">
        <f>("22629")</f>
        <v>22629</v>
      </c>
      <c r="C18" s="4" t="s">
        <v>39</v>
      </c>
      <c r="D18" s="4" t="s">
        <v>10</v>
      </c>
      <c r="E18" s="4" t="s">
        <v>103</v>
      </c>
      <c r="F18" s="5" t="s">
        <v>77</v>
      </c>
      <c r="G18" s="22">
        <v>5</v>
      </c>
      <c r="H18" s="22">
        <v>3</v>
      </c>
      <c r="I18" s="22">
        <v>2</v>
      </c>
      <c r="J18" s="22">
        <v>1</v>
      </c>
      <c r="K18" s="22">
        <v>2</v>
      </c>
      <c r="L18" s="22">
        <v>6</v>
      </c>
      <c r="M18" s="22">
        <v>8</v>
      </c>
      <c r="N18" s="22">
        <v>0</v>
      </c>
      <c r="O18" s="22">
        <v>7</v>
      </c>
      <c r="P18" s="22">
        <v>2</v>
      </c>
      <c r="Q18" s="22">
        <f>SUM(G18:P18)</f>
        <v>36</v>
      </c>
      <c r="R18" s="22" t="s">
        <v>137</v>
      </c>
    </row>
    <row r="19" spans="1:19" ht="15" customHeight="1" x14ac:dyDescent="0.25">
      <c r="A19" s="13" t="str">
        <f>("50")</f>
        <v>50</v>
      </c>
      <c r="B19" s="13" t="str">
        <f>("213207")</f>
        <v>213207</v>
      </c>
      <c r="C19" s="4" t="s">
        <v>8</v>
      </c>
      <c r="D19" s="4" t="s">
        <v>30</v>
      </c>
      <c r="E19" s="4" t="s">
        <v>103</v>
      </c>
      <c r="F19" s="5" t="s">
        <v>78</v>
      </c>
      <c r="G19" s="22" t="s">
        <v>132</v>
      </c>
      <c r="H19" s="22" t="s">
        <v>132</v>
      </c>
      <c r="I19" s="22" t="s">
        <v>132</v>
      </c>
      <c r="J19" s="22" t="s">
        <v>132</v>
      </c>
      <c r="K19" s="22" t="s">
        <v>132</v>
      </c>
      <c r="L19" s="22" t="s">
        <v>132</v>
      </c>
      <c r="M19" s="22" t="s">
        <v>132</v>
      </c>
      <c r="N19" s="22" t="s">
        <v>132</v>
      </c>
      <c r="O19" s="22" t="s">
        <v>132</v>
      </c>
      <c r="P19" s="22" t="s">
        <v>132</v>
      </c>
      <c r="Q19" s="22" t="s">
        <v>132</v>
      </c>
      <c r="R19" s="22" t="s">
        <v>132</v>
      </c>
    </row>
    <row r="20" spans="1:19" ht="15" customHeight="1" x14ac:dyDescent="0.25">
      <c r="A20" s="13"/>
      <c r="B20" s="13"/>
      <c r="C20" s="4"/>
      <c r="D20" s="4"/>
      <c r="E20" s="4"/>
      <c r="F20" s="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9" ht="15" customHeight="1" x14ac:dyDescent="0.25">
      <c r="A21" s="13" t="str">
        <f>("2")</f>
        <v>2</v>
      </c>
      <c r="B21" s="13" t="str">
        <f>("82974")</f>
        <v>82974</v>
      </c>
      <c r="C21" s="4" t="s">
        <v>37</v>
      </c>
      <c r="D21" s="4" t="s">
        <v>2</v>
      </c>
      <c r="E21" s="4" t="s">
        <v>104</v>
      </c>
      <c r="F21" s="5" t="s">
        <v>79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1</v>
      </c>
      <c r="N21" s="22">
        <v>5</v>
      </c>
      <c r="O21" s="22">
        <v>1</v>
      </c>
      <c r="P21" s="22">
        <v>0</v>
      </c>
      <c r="Q21" s="22">
        <f>SUM(G21:P21)</f>
        <v>7</v>
      </c>
      <c r="R21" s="22" t="s">
        <v>133</v>
      </c>
    </row>
    <row r="22" spans="1:19" ht="15" customHeight="1" x14ac:dyDescent="0.25">
      <c r="A22" s="13"/>
      <c r="B22" s="13"/>
      <c r="C22" s="4"/>
      <c r="D22" s="4"/>
      <c r="E22" s="4"/>
      <c r="F22" s="5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9" ht="15" customHeight="1" x14ac:dyDescent="0.25">
      <c r="A23" s="13" t="str">
        <f>("194")</f>
        <v>194</v>
      </c>
      <c r="B23" s="13" t="str">
        <f>("75225")</f>
        <v>75225</v>
      </c>
      <c r="C23" s="4" t="s">
        <v>8</v>
      </c>
      <c r="D23" s="4" t="s">
        <v>9</v>
      </c>
      <c r="E23" s="4" t="s">
        <v>105</v>
      </c>
      <c r="F23" s="5" t="s">
        <v>84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1</v>
      </c>
      <c r="N23" s="22">
        <v>0</v>
      </c>
      <c r="O23" s="22">
        <v>0</v>
      </c>
      <c r="P23" s="22">
        <v>0</v>
      </c>
      <c r="Q23" s="22">
        <f t="shared" ref="Q23:Q28" si="0">SUM(G23:P23)</f>
        <v>1</v>
      </c>
      <c r="R23" s="22" t="s">
        <v>133</v>
      </c>
      <c r="S23" t="s">
        <v>139</v>
      </c>
    </row>
    <row r="24" spans="1:19" ht="15" customHeight="1" x14ac:dyDescent="0.25">
      <c r="A24" s="13" t="str">
        <f>("500")</f>
        <v>500</v>
      </c>
      <c r="B24" s="13" t="str">
        <f>("10955")</f>
        <v>10955</v>
      </c>
      <c r="C24" s="4" t="s">
        <v>33</v>
      </c>
      <c r="D24" s="4" t="s">
        <v>34</v>
      </c>
      <c r="E24" s="4" t="s">
        <v>105</v>
      </c>
      <c r="F24" s="5" t="s">
        <v>70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1</v>
      </c>
      <c r="N24" s="22">
        <v>0</v>
      </c>
      <c r="O24" s="22">
        <v>0</v>
      </c>
      <c r="P24" s="22">
        <v>0</v>
      </c>
      <c r="Q24" s="22">
        <f t="shared" si="0"/>
        <v>1</v>
      </c>
      <c r="R24" s="22" t="s">
        <v>133</v>
      </c>
      <c r="S24" t="s">
        <v>139</v>
      </c>
    </row>
    <row r="25" spans="1:19" ht="15" customHeight="1" x14ac:dyDescent="0.25">
      <c r="A25" s="13" t="str">
        <f>("1")</f>
        <v>1</v>
      </c>
      <c r="B25" s="13" t="str">
        <f>("49772")</f>
        <v>49772</v>
      </c>
      <c r="C25" s="4" t="s">
        <v>31</v>
      </c>
      <c r="D25" s="4" t="s">
        <v>32</v>
      </c>
      <c r="E25" s="4" t="s">
        <v>105</v>
      </c>
      <c r="F25" s="5" t="s">
        <v>83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2</v>
      </c>
      <c r="P25" s="22">
        <v>0</v>
      </c>
      <c r="Q25" s="22">
        <f t="shared" si="0"/>
        <v>2</v>
      </c>
      <c r="R25" s="22" t="s">
        <v>135</v>
      </c>
    </row>
    <row r="26" spans="1:19" ht="15" customHeight="1" x14ac:dyDescent="0.25">
      <c r="A26" s="13" t="str">
        <f>("24")</f>
        <v>24</v>
      </c>
      <c r="B26" s="13" t="str">
        <f>("177394")</f>
        <v>177394</v>
      </c>
      <c r="C26" s="4" t="s">
        <v>35</v>
      </c>
      <c r="D26" s="4" t="s">
        <v>36</v>
      </c>
      <c r="E26" s="4" t="s">
        <v>105</v>
      </c>
      <c r="F26" s="5" t="s">
        <v>85</v>
      </c>
      <c r="G26" s="22">
        <v>4</v>
      </c>
      <c r="H26" s="22">
        <v>1</v>
      </c>
      <c r="I26" s="22">
        <v>0</v>
      </c>
      <c r="J26" s="22">
        <v>1</v>
      </c>
      <c r="K26" s="22">
        <v>0</v>
      </c>
      <c r="L26" s="22">
        <v>0</v>
      </c>
      <c r="M26" s="22">
        <v>0</v>
      </c>
      <c r="N26" s="22">
        <v>0</v>
      </c>
      <c r="O26" s="22">
        <v>1</v>
      </c>
      <c r="P26" s="22">
        <v>2</v>
      </c>
      <c r="Q26" s="22">
        <f t="shared" si="0"/>
        <v>9</v>
      </c>
      <c r="R26" s="22" t="s">
        <v>136</v>
      </c>
    </row>
    <row r="27" spans="1:19" ht="15" customHeight="1" x14ac:dyDescent="0.25">
      <c r="A27" s="13" t="str">
        <f>("15")</f>
        <v>15</v>
      </c>
      <c r="B27" s="13" t="str">
        <f>("12857")</f>
        <v>12857</v>
      </c>
      <c r="C27" s="4" t="s">
        <v>1</v>
      </c>
      <c r="D27" s="4" t="s">
        <v>2</v>
      </c>
      <c r="E27" s="4" t="s">
        <v>105</v>
      </c>
      <c r="F27" s="5" t="s">
        <v>83</v>
      </c>
      <c r="G27" s="22">
        <v>5</v>
      </c>
      <c r="H27" s="22">
        <v>0</v>
      </c>
      <c r="I27" s="22">
        <v>7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1</v>
      </c>
      <c r="Q27" s="22">
        <f t="shared" si="0"/>
        <v>13</v>
      </c>
      <c r="R27" s="22" t="s">
        <v>137</v>
      </c>
    </row>
    <row r="28" spans="1:19" ht="15" customHeight="1" x14ac:dyDescent="0.25">
      <c r="A28" s="13" t="str">
        <f>("149")</f>
        <v>149</v>
      </c>
      <c r="B28" s="13" t="str">
        <f>("162823")</f>
        <v>162823</v>
      </c>
      <c r="C28" s="4" t="s">
        <v>35</v>
      </c>
      <c r="D28" s="4" t="s">
        <v>38</v>
      </c>
      <c r="E28" s="4" t="s">
        <v>105</v>
      </c>
      <c r="F28" s="5" t="s">
        <v>80</v>
      </c>
      <c r="G28" s="22">
        <v>0</v>
      </c>
      <c r="H28" s="22">
        <v>1</v>
      </c>
      <c r="I28" s="22">
        <v>1</v>
      </c>
      <c r="J28" s="22">
        <v>0</v>
      </c>
      <c r="K28" s="22">
        <v>0</v>
      </c>
      <c r="L28" s="22">
        <v>0</v>
      </c>
      <c r="M28" s="22">
        <v>1</v>
      </c>
      <c r="N28" s="22">
        <v>0</v>
      </c>
      <c r="O28" s="22">
        <v>10</v>
      </c>
      <c r="P28" s="22">
        <v>1</v>
      </c>
      <c r="Q28" s="22">
        <f t="shared" si="0"/>
        <v>14</v>
      </c>
      <c r="R28" s="22" t="s">
        <v>138</v>
      </c>
    </row>
    <row r="29" spans="1:19" ht="15" customHeight="1" x14ac:dyDescent="0.25">
      <c r="A29" s="13" t="str">
        <f>("167")</f>
        <v>167</v>
      </c>
      <c r="B29" s="13" t="str">
        <f>("76824")</f>
        <v>76824</v>
      </c>
      <c r="C29" s="4" t="s">
        <v>113</v>
      </c>
      <c r="D29" s="4" t="s">
        <v>5</v>
      </c>
      <c r="E29" s="4" t="s">
        <v>105</v>
      </c>
      <c r="F29" s="5" t="s">
        <v>82</v>
      </c>
      <c r="G29" s="22" t="s">
        <v>132</v>
      </c>
      <c r="H29" s="22" t="s">
        <v>132</v>
      </c>
      <c r="I29" s="22" t="s">
        <v>132</v>
      </c>
      <c r="J29" s="22" t="s">
        <v>132</v>
      </c>
      <c r="K29" s="22" t="s">
        <v>132</v>
      </c>
      <c r="L29" s="22" t="s">
        <v>132</v>
      </c>
      <c r="M29" s="22" t="s">
        <v>132</v>
      </c>
      <c r="N29" s="22" t="s">
        <v>132</v>
      </c>
      <c r="O29" s="22" t="s">
        <v>132</v>
      </c>
      <c r="P29" s="22" t="s">
        <v>132</v>
      </c>
      <c r="Q29" s="22" t="s">
        <v>132</v>
      </c>
      <c r="R29" s="22" t="s">
        <v>132</v>
      </c>
    </row>
    <row r="30" spans="1:19" ht="15" customHeight="1" x14ac:dyDescent="0.25">
      <c r="A30" s="13" t="str">
        <f>("242")</f>
        <v>242</v>
      </c>
      <c r="B30" s="13" t="str">
        <f>("156109")</f>
        <v>156109</v>
      </c>
      <c r="C30" s="4" t="s">
        <v>39</v>
      </c>
      <c r="D30" s="4" t="s">
        <v>12</v>
      </c>
      <c r="E30" s="4" t="s">
        <v>105</v>
      </c>
      <c r="F30" s="5" t="s">
        <v>81</v>
      </c>
      <c r="G30" s="22" t="s">
        <v>132</v>
      </c>
      <c r="H30" s="22" t="s">
        <v>132</v>
      </c>
      <c r="I30" s="22" t="s">
        <v>132</v>
      </c>
      <c r="J30" s="22" t="s">
        <v>132</v>
      </c>
      <c r="K30" s="22" t="s">
        <v>132</v>
      </c>
      <c r="L30" s="22" t="s">
        <v>132</v>
      </c>
      <c r="M30" s="22" t="s">
        <v>132</v>
      </c>
      <c r="N30" s="22" t="s">
        <v>132</v>
      </c>
      <c r="O30" s="22" t="s">
        <v>132</v>
      </c>
      <c r="P30" s="22" t="s">
        <v>132</v>
      </c>
      <c r="Q30" s="22" t="s">
        <v>132</v>
      </c>
      <c r="R30" s="22" t="s">
        <v>132</v>
      </c>
    </row>
    <row r="31" spans="1:19" ht="15" customHeight="1" x14ac:dyDescent="0.25">
      <c r="A31" s="13"/>
      <c r="B31" s="13"/>
      <c r="C31" s="4"/>
      <c r="D31" s="4"/>
      <c r="E31" s="4"/>
      <c r="F31" s="5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9" ht="15" customHeight="1" x14ac:dyDescent="0.25">
      <c r="A32" s="13" t="str">
        <f>("45")</f>
        <v>45</v>
      </c>
      <c r="B32" s="13" t="str">
        <f>("12434")</f>
        <v>12434</v>
      </c>
      <c r="C32" s="4" t="s">
        <v>39</v>
      </c>
      <c r="D32" s="4" t="s">
        <v>15</v>
      </c>
      <c r="E32" s="4" t="s">
        <v>106</v>
      </c>
      <c r="F32" s="5" t="s">
        <v>126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f t="shared" ref="Q32:Q39" si="1">SUM(G32:P32)</f>
        <v>0</v>
      </c>
      <c r="R32" s="22" t="s">
        <v>133</v>
      </c>
    </row>
    <row r="33" spans="1:18" ht="15" customHeight="1" x14ac:dyDescent="0.25">
      <c r="A33" s="13" t="str">
        <f>("67")</f>
        <v>67</v>
      </c>
      <c r="B33" s="13" t="str">
        <f>("61065")</f>
        <v>61065</v>
      </c>
      <c r="C33" s="4" t="s">
        <v>46</v>
      </c>
      <c r="D33" s="4" t="s">
        <v>28</v>
      </c>
      <c r="E33" s="4" t="s">
        <v>106</v>
      </c>
      <c r="F33" s="5" t="s">
        <v>77</v>
      </c>
      <c r="G33" s="22">
        <v>1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1</v>
      </c>
      <c r="P33" s="22">
        <v>1</v>
      </c>
      <c r="Q33" s="22">
        <f t="shared" si="1"/>
        <v>3</v>
      </c>
      <c r="R33" s="22" t="s">
        <v>134</v>
      </c>
    </row>
    <row r="34" spans="1:18" ht="15" customHeight="1" x14ac:dyDescent="0.25">
      <c r="A34" s="13" t="str">
        <f>("213")</f>
        <v>213</v>
      </c>
      <c r="B34" s="13" t="str">
        <f>("199918")</f>
        <v>199918</v>
      </c>
      <c r="C34" s="4" t="s">
        <v>47</v>
      </c>
      <c r="D34" s="4" t="s">
        <v>30</v>
      </c>
      <c r="E34" s="4" t="s">
        <v>106</v>
      </c>
      <c r="F34" s="5" t="s">
        <v>71</v>
      </c>
      <c r="G34" s="22">
        <v>0</v>
      </c>
      <c r="H34" s="22">
        <v>2</v>
      </c>
      <c r="I34" s="22">
        <v>0</v>
      </c>
      <c r="J34" s="22">
        <v>0</v>
      </c>
      <c r="K34" s="22">
        <v>5</v>
      </c>
      <c r="L34" s="22">
        <v>0</v>
      </c>
      <c r="M34" s="22">
        <v>1</v>
      </c>
      <c r="N34" s="22">
        <v>0</v>
      </c>
      <c r="O34" s="22">
        <v>1</v>
      </c>
      <c r="P34" s="22">
        <v>0</v>
      </c>
      <c r="Q34" s="22">
        <f t="shared" si="1"/>
        <v>9</v>
      </c>
      <c r="R34" s="22" t="s">
        <v>135</v>
      </c>
    </row>
    <row r="35" spans="1:18" ht="15" customHeight="1" x14ac:dyDescent="0.25">
      <c r="A35" s="13" t="str">
        <f>("166")</f>
        <v>166</v>
      </c>
      <c r="B35" s="13" t="str">
        <f>("208894")</f>
        <v>208894</v>
      </c>
      <c r="C35" s="4" t="s">
        <v>41</v>
      </c>
      <c r="D35" s="4" t="s">
        <v>42</v>
      </c>
      <c r="E35" s="4" t="s">
        <v>106</v>
      </c>
      <c r="F35" s="9" t="s">
        <v>88</v>
      </c>
      <c r="G35" s="22">
        <v>1</v>
      </c>
      <c r="H35" s="22">
        <v>0</v>
      </c>
      <c r="I35" s="22">
        <v>5</v>
      </c>
      <c r="J35" s="22">
        <v>2</v>
      </c>
      <c r="K35" s="22">
        <v>0</v>
      </c>
      <c r="L35" s="22">
        <v>0</v>
      </c>
      <c r="M35" s="22">
        <v>5</v>
      </c>
      <c r="N35" s="22">
        <v>0</v>
      </c>
      <c r="O35" s="22">
        <v>0</v>
      </c>
      <c r="P35" s="22">
        <v>0</v>
      </c>
      <c r="Q35" s="22">
        <f t="shared" si="1"/>
        <v>13</v>
      </c>
      <c r="R35" s="22" t="s">
        <v>136</v>
      </c>
    </row>
    <row r="36" spans="1:18" ht="15" customHeight="1" x14ac:dyDescent="0.25">
      <c r="A36" s="13" t="str">
        <f>("395")</f>
        <v>395</v>
      </c>
      <c r="B36" s="13" t="str">
        <f>("204244")</f>
        <v>204244</v>
      </c>
      <c r="C36" s="4" t="s">
        <v>44</v>
      </c>
      <c r="D36" s="4" t="s">
        <v>45</v>
      </c>
      <c r="E36" s="4" t="s">
        <v>106</v>
      </c>
      <c r="F36" s="5" t="s">
        <v>87</v>
      </c>
      <c r="G36" s="22">
        <v>8</v>
      </c>
      <c r="H36" s="22">
        <v>0</v>
      </c>
      <c r="I36" s="22">
        <v>1</v>
      </c>
      <c r="J36" s="22">
        <v>0</v>
      </c>
      <c r="K36" s="22">
        <v>3</v>
      </c>
      <c r="L36" s="22">
        <v>1</v>
      </c>
      <c r="M36" s="22">
        <v>0</v>
      </c>
      <c r="N36" s="22">
        <v>2</v>
      </c>
      <c r="O36" s="22">
        <v>0</v>
      </c>
      <c r="P36" s="22">
        <v>0</v>
      </c>
      <c r="Q36" s="22">
        <f t="shared" si="1"/>
        <v>15</v>
      </c>
      <c r="R36" s="22" t="s">
        <v>137</v>
      </c>
    </row>
    <row r="37" spans="1:18" ht="15" customHeight="1" x14ac:dyDescent="0.25">
      <c r="A37" s="13" t="str">
        <f>("127")</f>
        <v>127</v>
      </c>
      <c r="B37" s="13" t="str">
        <f>("122676")</f>
        <v>122676</v>
      </c>
      <c r="C37" s="4" t="s">
        <v>29</v>
      </c>
      <c r="D37" s="4" t="s">
        <v>12</v>
      </c>
      <c r="E37" s="4" t="s">
        <v>106</v>
      </c>
      <c r="F37" s="5" t="s">
        <v>73</v>
      </c>
      <c r="G37" s="22">
        <v>5</v>
      </c>
      <c r="H37" s="22">
        <v>3</v>
      </c>
      <c r="I37" s="22">
        <v>0</v>
      </c>
      <c r="J37" s="22">
        <v>1</v>
      </c>
      <c r="K37" s="22">
        <v>5</v>
      </c>
      <c r="L37" s="22">
        <v>5</v>
      </c>
      <c r="M37" s="22">
        <v>2</v>
      </c>
      <c r="N37" s="22">
        <v>1</v>
      </c>
      <c r="O37" s="22">
        <v>0</v>
      </c>
      <c r="P37" s="22">
        <v>0</v>
      </c>
      <c r="Q37" s="22">
        <f t="shared" si="1"/>
        <v>22</v>
      </c>
      <c r="R37" s="22" t="s">
        <v>138</v>
      </c>
    </row>
    <row r="38" spans="1:18" ht="15" customHeight="1" x14ac:dyDescent="0.25">
      <c r="A38" s="13" t="str">
        <f>("810")</f>
        <v>810</v>
      </c>
      <c r="B38" s="13" t="str">
        <f>("199578")</f>
        <v>199578</v>
      </c>
      <c r="C38" s="4" t="s">
        <v>22</v>
      </c>
      <c r="D38" s="4" t="s">
        <v>12</v>
      </c>
      <c r="E38" s="4" t="s">
        <v>103</v>
      </c>
      <c r="F38" s="5" t="s">
        <v>73</v>
      </c>
      <c r="G38" s="22">
        <v>7</v>
      </c>
      <c r="H38" s="22">
        <v>7</v>
      </c>
      <c r="I38" s="22">
        <v>1</v>
      </c>
      <c r="J38" s="22">
        <v>1</v>
      </c>
      <c r="K38" s="22">
        <v>1</v>
      </c>
      <c r="L38" s="22">
        <v>0</v>
      </c>
      <c r="M38" s="22">
        <v>5</v>
      </c>
      <c r="N38" s="22">
        <v>1</v>
      </c>
      <c r="O38" s="22">
        <v>1</v>
      </c>
      <c r="P38" s="22">
        <v>0</v>
      </c>
      <c r="Q38" s="22">
        <f t="shared" si="1"/>
        <v>24</v>
      </c>
      <c r="R38" s="22" t="s">
        <v>140</v>
      </c>
    </row>
    <row r="39" spans="1:18" ht="15" customHeight="1" x14ac:dyDescent="0.25">
      <c r="A39" s="13" t="str">
        <f>("44")</f>
        <v>44</v>
      </c>
      <c r="B39" s="13" t="str">
        <f>("208892")</f>
        <v>208892</v>
      </c>
      <c r="C39" s="4" t="s">
        <v>43</v>
      </c>
      <c r="D39" s="4" t="s">
        <v>42</v>
      </c>
      <c r="E39" s="4" t="s">
        <v>106</v>
      </c>
      <c r="F39" s="5" t="s">
        <v>86</v>
      </c>
      <c r="G39" s="22">
        <v>4</v>
      </c>
      <c r="H39" s="22">
        <v>5</v>
      </c>
      <c r="I39" s="22">
        <v>11</v>
      </c>
      <c r="J39" s="22">
        <v>9</v>
      </c>
      <c r="K39" s="22">
        <v>4</v>
      </c>
      <c r="L39" s="22">
        <v>0</v>
      </c>
      <c r="M39" s="22">
        <v>10</v>
      </c>
      <c r="N39" s="22">
        <v>1</v>
      </c>
      <c r="O39" s="22">
        <v>1</v>
      </c>
      <c r="P39" s="22">
        <v>5</v>
      </c>
      <c r="Q39" s="22">
        <f t="shared" si="1"/>
        <v>50</v>
      </c>
      <c r="R39" s="22" t="s">
        <v>141</v>
      </c>
    </row>
    <row r="40" spans="1:18" ht="15" customHeight="1" x14ac:dyDescent="0.25">
      <c r="A40" s="13"/>
      <c r="B40" s="13"/>
      <c r="C40" s="4"/>
      <c r="D40" s="4"/>
      <c r="E40" s="4"/>
      <c r="F40" s="5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ht="15" customHeight="1" x14ac:dyDescent="0.25">
      <c r="A41" s="13" t="str">
        <f>("441")</f>
        <v>441</v>
      </c>
      <c r="B41" s="13" t="str">
        <f>("124853")</f>
        <v>124853</v>
      </c>
      <c r="C41" s="4" t="s">
        <v>26</v>
      </c>
      <c r="D41" s="4" t="s">
        <v>48</v>
      </c>
      <c r="E41" s="4" t="s">
        <v>107</v>
      </c>
      <c r="F41" s="5" t="s">
        <v>89</v>
      </c>
      <c r="G41" s="22">
        <v>4</v>
      </c>
      <c r="H41" s="22">
        <v>0</v>
      </c>
      <c r="I41" s="22">
        <v>1</v>
      </c>
      <c r="J41" s="22">
        <v>0</v>
      </c>
      <c r="K41" s="22">
        <v>0</v>
      </c>
      <c r="L41" s="22">
        <v>0</v>
      </c>
      <c r="M41" s="22">
        <v>4</v>
      </c>
      <c r="N41" s="22">
        <v>0</v>
      </c>
      <c r="O41" s="22">
        <v>3</v>
      </c>
      <c r="P41" s="22">
        <v>5</v>
      </c>
      <c r="Q41" s="22">
        <f>SUM(G41:P41)</f>
        <v>17</v>
      </c>
      <c r="R41" s="22" t="s">
        <v>133</v>
      </c>
    </row>
    <row r="42" spans="1:18" ht="15" customHeight="1" x14ac:dyDescent="0.25">
      <c r="A42" s="13" t="str">
        <f>("157")</f>
        <v>157</v>
      </c>
      <c r="B42" s="13" t="str">
        <f>("89636")</f>
        <v>89636</v>
      </c>
      <c r="C42" s="4" t="s">
        <v>21</v>
      </c>
      <c r="D42" s="4" t="s">
        <v>49</v>
      </c>
      <c r="E42" s="4" t="s">
        <v>107</v>
      </c>
      <c r="F42" s="5" t="s">
        <v>90</v>
      </c>
      <c r="G42" s="22">
        <v>6</v>
      </c>
      <c r="H42" s="22">
        <v>0</v>
      </c>
      <c r="I42" s="22">
        <v>5</v>
      </c>
      <c r="J42" s="22">
        <v>0</v>
      </c>
      <c r="K42" s="22">
        <v>0</v>
      </c>
      <c r="L42" s="22">
        <v>6</v>
      </c>
      <c r="M42" s="22">
        <v>3</v>
      </c>
      <c r="N42" s="22">
        <v>0</v>
      </c>
      <c r="O42" s="22">
        <v>0</v>
      </c>
      <c r="P42" s="22">
        <v>1</v>
      </c>
      <c r="Q42" s="22">
        <f>SUM(G42:P42)</f>
        <v>21</v>
      </c>
      <c r="R42" s="22" t="s">
        <v>134</v>
      </c>
    </row>
    <row r="43" spans="1:18" ht="15" customHeight="1" x14ac:dyDescent="0.25">
      <c r="A43" s="13" t="str">
        <f>("28")</f>
        <v>28</v>
      </c>
      <c r="B43" s="13" t="str">
        <f>("96827")</f>
        <v>96827</v>
      </c>
      <c r="C43" s="4" t="s">
        <v>130</v>
      </c>
      <c r="D43" s="4" t="s">
        <v>50</v>
      </c>
      <c r="E43" s="4" t="s">
        <v>107</v>
      </c>
      <c r="F43" s="5" t="s">
        <v>92</v>
      </c>
      <c r="G43" s="22" t="s">
        <v>132</v>
      </c>
      <c r="H43" s="22" t="s">
        <v>132</v>
      </c>
      <c r="I43" s="22" t="s">
        <v>132</v>
      </c>
      <c r="J43" s="22" t="s">
        <v>132</v>
      </c>
      <c r="K43" s="22" t="s">
        <v>132</v>
      </c>
      <c r="L43" s="22" t="s">
        <v>132</v>
      </c>
      <c r="M43" s="22" t="s">
        <v>132</v>
      </c>
      <c r="N43" s="22" t="s">
        <v>132</v>
      </c>
      <c r="O43" s="22" t="s">
        <v>132</v>
      </c>
      <c r="P43" s="22" t="s">
        <v>132</v>
      </c>
      <c r="Q43" s="22" t="s">
        <v>132</v>
      </c>
      <c r="R43" s="22" t="s">
        <v>132</v>
      </c>
    </row>
    <row r="44" spans="1:18" ht="15" customHeight="1" x14ac:dyDescent="0.25">
      <c r="A44" s="13">
        <v>802</v>
      </c>
      <c r="B44" s="13" t="str">
        <f>("189998")</f>
        <v>189998</v>
      </c>
      <c r="C44" s="4" t="s">
        <v>13</v>
      </c>
      <c r="D44" s="4" t="s">
        <v>14</v>
      </c>
      <c r="E44" s="4" t="s">
        <v>107</v>
      </c>
      <c r="F44" s="5" t="s">
        <v>91</v>
      </c>
      <c r="G44" s="22" t="s">
        <v>132</v>
      </c>
      <c r="H44" s="22" t="s">
        <v>132</v>
      </c>
      <c r="I44" s="22" t="s">
        <v>132</v>
      </c>
      <c r="J44" s="22" t="s">
        <v>132</v>
      </c>
      <c r="K44" s="22" t="s">
        <v>132</v>
      </c>
      <c r="L44" s="22" t="s">
        <v>132</v>
      </c>
      <c r="M44" s="22" t="s">
        <v>132</v>
      </c>
      <c r="N44" s="22" t="s">
        <v>132</v>
      </c>
      <c r="O44" s="22" t="s">
        <v>132</v>
      </c>
      <c r="P44" s="22" t="s">
        <v>132</v>
      </c>
      <c r="Q44" s="22" t="s">
        <v>132</v>
      </c>
      <c r="R44" s="22" t="s">
        <v>132</v>
      </c>
    </row>
    <row r="45" spans="1:18" ht="15" customHeight="1" x14ac:dyDescent="0.25">
      <c r="A45" s="13"/>
      <c r="B45" s="13"/>
      <c r="C45" s="4"/>
      <c r="D45" s="4"/>
      <c r="E45" s="4"/>
      <c r="F45" s="5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8" ht="15" customHeight="1" x14ac:dyDescent="0.25">
      <c r="A46" s="13" t="str">
        <f>("666")</f>
        <v>666</v>
      </c>
      <c r="B46" s="13" t="str">
        <f>("91187")</f>
        <v>91187</v>
      </c>
      <c r="C46" s="4" t="s">
        <v>51</v>
      </c>
      <c r="D46" s="4" t="s">
        <v>52</v>
      </c>
      <c r="E46" s="4" t="s">
        <v>108</v>
      </c>
      <c r="F46" s="5" t="s">
        <v>77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f t="shared" ref="Q46:Q53" si="2">SUM(G46:P46)</f>
        <v>0</v>
      </c>
      <c r="R46" s="22" t="s">
        <v>133</v>
      </c>
    </row>
    <row r="47" spans="1:18" ht="15" customHeight="1" x14ac:dyDescent="0.25">
      <c r="A47" s="13" t="str">
        <f>("63")</f>
        <v>63</v>
      </c>
      <c r="B47" s="13" t="str">
        <f>("185750")</f>
        <v>185750</v>
      </c>
      <c r="C47" s="4" t="s">
        <v>6</v>
      </c>
      <c r="D47" s="4" t="s">
        <v>7</v>
      </c>
      <c r="E47" s="4" t="s">
        <v>108</v>
      </c>
      <c r="F47" s="5" t="s">
        <v>71</v>
      </c>
      <c r="G47" s="22">
        <v>1</v>
      </c>
      <c r="H47" s="22">
        <v>1</v>
      </c>
      <c r="I47" s="22">
        <v>1</v>
      </c>
      <c r="J47" s="22">
        <v>0</v>
      </c>
      <c r="K47" s="22">
        <v>0</v>
      </c>
      <c r="L47" s="22">
        <v>0</v>
      </c>
      <c r="M47" s="22">
        <v>0</v>
      </c>
      <c r="N47" s="22">
        <v>1</v>
      </c>
      <c r="O47" s="22">
        <v>0</v>
      </c>
      <c r="P47" s="22">
        <v>0</v>
      </c>
      <c r="Q47" s="22">
        <f t="shared" si="2"/>
        <v>4</v>
      </c>
      <c r="R47" s="22" t="s">
        <v>134</v>
      </c>
    </row>
    <row r="48" spans="1:18" ht="15" customHeight="1" x14ac:dyDescent="0.25">
      <c r="A48" s="13" t="str">
        <f>("126")</f>
        <v>126</v>
      </c>
      <c r="B48" s="13" t="str">
        <f>("85124")</f>
        <v>85124</v>
      </c>
      <c r="C48" s="4" t="s">
        <v>11</v>
      </c>
      <c r="D48" s="4" t="s">
        <v>12</v>
      </c>
      <c r="E48" s="4" t="s">
        <v>108</v>
      </c>
      <c r="F48" s="5" t="s">
        <v>77</v>
      </c>
      <c r="G48" s="22">
        <v>2</v>
      </c>
      <c r="H48" s="22">
        <v>1</v>
      </c>
      <c r="I48" s="22">
        <v>0</v>
      </c>
      <c r="J48" s="22">
        <v>0</v>
      </c>
      <c r="K48" s="22">
        <v>0</v>
      </c>
      <c r="L48" s="22">
        <v>0</v>
      </c>
      <c r="M48" s="22">
        <v>1</v>
      </c>
      <c r="N48" s="22">
        <v>1</v>
      </c>
      <c r="O48" s="22">
        <v>0</v>
      </c>
      <c r="P48" s="22">
        <v>0</v>
      </c>
      <c r="Q48" s="22">
        <f t="shared" si="2"/>
        <v>5</v>
      </c>
      <c r="R48" s="22" t="s">
        <v>135</v>
      </c>
    </row>
    <row r="49" spans="1:18" ht="15" customHeight="1" x14ac:dyDescent="0.25">
      <c r="A49" s="13" t="str">
        <f>("35")</f>
        <v>35</v>
      </c>
      <c r="B49" s="13" t="str">
        <f>("148401")</f>
        <v>148401</v>
      </c>
      <c r="C49" s="4" t="s">
        <v>55</v>
      </c>
      <c r="D49" s="4" t="s">
        <v>56</v>
      </c>
      <c r="E49" s="4" t="s">
        <v>108</v>
      </c>
      <c r="F49" s="5" t="s">
        <v>94</v>
      </c>
      <c r="G49" s="22">
        <v>2</v>
      </c>
      <c r="H49" s="22">
        <v>1</v>
      </c>
      <c r="I49" s="22">
        <v>0</v>
      </c>
      <c r="J49" s="22">
        <v>6</v>
      </c>
      <c r="K49" s="22">
        <v>0</v>
      </c>
      <c r="L49" s="22">
        <v>0</v>
      </c>
      <c r="M49" s="22">
        <v>9</v>
      </c>
      <c r="N49" s="22">
        <v>0</v>
      </c>
      <c r="O49" s="22">
        <v>0</v>
      </c>
      <c r="P49" s="22">
        <v>1</v>
      </c>
      <c r="Q49" s="22">
        <f t="shared" si="2"/>
        <v>19</v>
      </c>
      <c r="R49" s="22" t="s">
        <v>136</v>
      </c>
    </row>
    <row r="50" spans="1:18" ht="15" customHeight="1" x14ac:dyDescent="0.25">
      <c r="A50" s="13" t="str">
        <f>("173")</f>
        <v>173</v>
      </c>
      <c r="B50" s="13" t="str">
        <f>("12377")</f>
        <v>12377</v>
      </c>
      <c r="C50" s="4" t="s">
        <v>37</v>
      </c>
      <c r="D50" s="4" t="s">
        <v>57</v>
      </c>
      <c r="E50" s="4" t="s">
        <v>108</v>
      </c>
      <c r="F50" s="5" t="s">
        <v>93</v>
      </c>
      <c r="G50" s="22">
        <v>5</v>
      </c>
      <c r="H50" s="22">
        <v>10</v>
      </c>
      <c r="I50" s="22">
        <v>0</v>
      </c>
      <c r="J50" s="22">
        <v>3</v>
      </c>
      <c r="K50" s="22">
        <v>2</v>
      </c>
      <c r="L50" s="22">
        <v>0</v>
      </c>
      <c r="M50" s="22">
        <v>0</v>
      </c>
      <c r="N50" s="22">
        <v>1</v>
      </c>
      <c r="O50" s="22">
        <v>0</v>
      </c>
      <c r="P50" s="22">
        <v>0</v>
      </c>
      <c r="Q50" s="22">
        <f t="shared" si="2"/>
        <v>21</v>
      </c>
      <c r="R50" s="22" t="s">
        <v>137</v>
      </c>
    </row>
    <row r="51" spans="1:18" ht="15" customHeight="1" x14ac:dyDescent="0.25">
      <c r="A51" s="13" t="str">
        <f>("54")</f>
        <v>54</v>
      </c>
      <c r="B51" s="13" t="str">
        <f>("181641")</f>
        <v>181641</v>
      </c>
      <c r="C51" s="4" t="s">
        <v>16</v>
      </c>
      <c r="D51" s="4" t="s">
        <v>17</v>
      </c>
      <c r="E51" s="4" t="s">
        <v>108</v>
      </c>
      <c r="F51" s="5" t="s">
        <v>95</v>
      </c>
      <c r="G51" s="22">
        <v>5</v>
      </c>
      <c r="H51" s="22">
        <v>6</v>
      </c>
      <c r="I51" s="22">
        <v>0</v>
      </c>
      <c r="J51" s="22">
        <v>2</v>
      </c>
      <c r="K51" s="22">
        <v>3</v>
      </c>
      <c r="L51" s="22">
        <v>3</v>
      </c>
      <c r="M51" s="22">
        <v>4</v>
      </c>
      <c r="N51" s="22">
        <v>4</v>
      </c>
      <c r="O51" s="22">
        <v>0</v>
      </c>
      <c r="P51" s="22">
        <v>1</v>
      </c>
      <c r="Q51" s="22">
        <f t="shared" si="2"/>
        <v>28</v>
      </c>
      <c r="R51" s="22" t="s">
        <v>138</v>
      </c>
    </row>
    <row r="52" spans="1:18" ht="15" customHeight="1" x14ac:dyDescent="0.25">
      <c r="A52" s="13" t="str">
        <f>("32")</f>
        <v>32</v>
      </c>
      <c r="B52" s="13" t="str">
        <f>("166671")</f>
        <v>166671</v>
      </c>
      <c r="C52" s="4" t="s">
        <v>53</v>
      </c>
      <c r="D52" s="4" t="s">
        <v>54</v>
      </c>
      <c r="E52" s="4" t="s">
        <v>108</v>
      </c>
      <c r="F52" s="5" t="s">
        <v>77</v>
      </c>
      <c r="G52" s="22">
        <v>3</v>
      </c>
      <c r="H52" s="22">
        <v>6</v>
      </c>
      <c r="I52" s="22">
        <v>0</v>
      </c>
      <c r="J52" s="22">
        <v>6</v>
      </c>
      <c r="K52" s="22">
        <v>3</v>
      </c>
      <c r="L52" s="22">
        <v>2</v>
      </c>
      <c r="M52" s="22">
        <v>5</v>
      </c>
      <c r="N52" s="22">
        <v>4</v>
      </c>
      <c r="O52" s="22">
        <v>0</v>
      </c>
      <c r="P52" s="22">
        <v>1</v>
      </c>
      <c r="Q52" s="22">
        <f t="shared" si="2"/>
        <v>30</v>
      </c>
      <c r="R52" s="22" t="s">
        <v>140</v>
      </c>
    </row>
    <row r="53" spans="1:18" ht="15" customHeight="1" x14ac:dyDescent="0.25">
      <c r="A53" s="13" t="str">
        <f>("17")</f>
        <v>17</v>
      </c>
      <c r="B53" s="13" t="str">
        <f>("10478")</f>
        <v>10478</v>
      </c>
      <c r="C53" s="4" t="s">
        <v>22</v>
      </c>
      <c r="D53" s="4" t="s">
        <v>40</v>
      </c>
      <c r="E53" s="4" t="s">
        <v>108</v>
      </c>
      <c r="F53" s="5" t="s">
        <v>96</v>
      </c>
      <c r="G53" s="22">
        <v>11</v>
      </c>
      <c r="H53" s="22">
        <v>6</v>
      </c>
      <c r="I53" s="22">
        <v>14</v>
      </c>
      <c r="J53" s="22">
        <v>9</v>
      </c>
      <c r="K53" s="22">
        <v>11</v>
      </c>
      <c r="L53" s="22">
        <v>2</v>
      </c>
      <c r="M53" s="22">
        <v>14</v>
      </c>
      <c r="N53" s="22">
        <v>11</v>
      </c>
      <c r="O53" s="22">
        <v>13</v>
      </c>
      <c r="P53" s="22">
        <v>6</v>
      </c>
      <c r="Q53" s="22">
        <f t="shared" si="2"/>
        <v>97</v>
      </c>
      <c r="R53" s="22" t="s">
        <v>141</v>
      </c>
    </row>
    <row r="54" spans="1:18" ht="15" customHeight="1" x14ac:dyDescent="0.25">
      <c r="A54" s="13"/>
      <c r="B54" s="13"/>
      <c r="C54" s="4"/>
      <c r="D54" s="4"/>
      <c r="E54" s="4"/>
      <c r="F54" s="5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5" customHeight="1" x14ac:dyDescent="0.25">
      <c r="A55" s="13" t="str">
        <f>("41")</f>
        <v>41</v>
      </c>
      <c r="B55" s="13" t="str">
        <f>("208372")</f>
        <v>208372</v>
      </c>
      <c r="C55" s="4" t="s">
        <v>60</v>
      </c>
      <c r="D55" s="4" t="s">
        <v>61</v>
      </c>
      <c r="E55" s="4" t="s">
        <v>142</v>
      </c>
      <c r="F55" s="5" t="s">
        <v>99</v>
      </c>
      <c r="G55" s="22">
        <v>4</v>
      </c>
      <c r="H55" s="22">
        <v>7</v>
      </c>
      <c r="I55" s="22">
        <v>0</v>
      </c>
      <c r="J55" s="22">
        <v>3</v>
      </c>
      <c r="K55" s="22">
        <v>5</v>
      </c>
      <c r="L55" s="22">
        <v>0</v>
      </c>
      <c r="M55" s="22">
        <v>0</v>
      </c>
      <c r="N55" s="22">
        <v>3</v>
      </c>
      <c r="O55" s="22">
        <v>1</v>
      </c>
      <c r="P55" s="22">
        <v>0</v>
      </c>
      <c r="Q55" s="22">
        <f>SUM(G55:P55)</f>
        <v>23</v>
      </c>
      <c r="R55" s="22" t="s">
        <v>133</v>
      </c>
    </row>
    <row r="56" spans="1:18" ht="15" customHeight="1" x14ac:dyDescent="0.25">
      <c r="A56" s="13"/>
      <c r="B56" s="13"/>
      <c r="C56" s="4"/>
      <c r="D56" s="4"/>
      <c r="E56" s="4"/>
      <c r="F56" s="5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8" ht="15" customHeight="1" x14ac:dyDescent="0.25">
      <c r="A57" s="13" t="str">
        <f>("93")</f>
        <v>93</v>
      </c>
      <c r="B57" s="13" t="str">
        <f>("166122")</f>
        <v>166122</v>
      </c>
      <c r="C57" s="4" t="s">
        <v>0</v>
      </c>
      <c r="D57" s="4" t="s">
        <v>22</v>
      </c>
      <c r="E57" s="4" t="s">
        <v>110</v>
      </c>
      <c r="F57" s="5" t="s">
        <v>97</v>
      </c>
      <c r="G57" s="22">
        <v>1</v>
      </c>
      <c r="H57" s="22">
        <v>0</v>
      </c>
      <c r="I57" s="22">
        <v>0</v>
      </c>
      <c r="J57" s="22">
        <v>0</v>
      </c>
      <c r="K57" s="22">
        <v>0</v>
      </c>
      <c r="L57" s="22">
        <v>1</v>
      </c>
      <c r="M57" s="22">
        <v>0</v>
      </c>
      <c r="N57" s="22">
        <v>0</v>
      </c>
      <c r="O57" s="22">
        <v>0</v>
      </c>
      <c r="P57" s="22">
        <v>0</v>
      </c>
      <c r="Q57" s="22">
        <f>SUM(G57:P57)</f>
        <v>2</v>
      </c>
      <c r="R57" s="22" t="s">
        <v>133</v>
      </c>
    </row>
    <row r="58" spans="1:18" ht="15" customHeight="1" x14ac:dyDescent="0.25">
      <c r="A58" s="13" t="str">
        <f>("805")</f>
        <v>805</v>
      </c>
      <c r="B58" s="13" t="str">
        <f>("167232")</f>
        <v>167232</v>
      </c>
      <c r="C58" s="4" t="s">
        <v>58</v>
      </c>
      <c r="D58" s="4" t="s">
        <v>59</v>
      </c>
      <c r="E58" s="4" t="s">
        <v>109</v>
      </c>
      <c r="F58" s="5" t="s">
        <v>98</v>
      </c>
      <c r="G58" s="22">
        <v>2</v>
      </c>
      <c r="H58" s="22">
        <v>7</v>
      </c>
      <c r="I58" s="22">
        <v>0</v>
      </c>
      <c r="J58" s="22">
        <v>5</v>
      </c>
      <c r="K58" s="22">
        <v>4</v>
      </c>
      <c r="L58" s="22">
        <v>1</v>
      </c>
      <c r="M58" s="22">
        <v>0</v>
      </c>
      <c r="N58" s="22">
        <v>0</v>
      </c>
      <c r="O58" s="22">
        <v>0</v>
      </c>
      <c r="P58" s="22">
        <v>5</v>
      </c>
      <c r="Q58" s="22">
        <f>SUM(G58:P58)</f>
        <v>24</v>
      </c>
      <c r="R58" s="22" t="s">
        <v>134</v>
      </c>
    </row>
    <row r="59" spans="1:18" ht="15" customHeight="1" x14ac:dyDescent="0.25">
      <c r="A59" s="13"/>
      <c r="B59" s="13"/>
      <c r="C59" s="4"/>
      <c r="D59" s="4"/>
      <c r="E59" s="4"/>
      <c r="F59" s="5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18" ht="15" customHeight="1" x14ac:dyDescent="0.25">
      <c r="A60" s="13" t="str">
        <f>("46")</f>
        <v>46</v>
      </c>
      <c r="B60" s="13" t="str">
        <f>("186243")</f>
        <v>186243</v>
      </c>
      <c r="C60" s="4" t="s">
        <v>64</v>
      </c>
      <c r="D60" s="4" t="s">
        <v>15</v>
      </c>
      <c r="E60" s="4" t="s">
        <v>111</v>
      </c>
      <c r="F60" s="5" t="s">
        <v>101</v>
      </c>
      <c r="G60" s="22">
        <v>7</v>
      </c>
      <c r="H60" s="22">
        <v>11</v>
      </c>
      <c r="I60" s="22">
        <v>1</v>
      </c>
      <c r="J60" s="22">
        <v>6</v>
      </c>
      <c r="K60" s="22">
        <v>0</v>
      </c>
      <c r="L60" s="22">
        <v>0</v>
      </c>
      <c r="M60" s="22">
        <v>1</v>
      </c>
      <c r="N60" s="22">
        <v>0</v>
      </c>
      <c r="O60" s="22">
        <v>4</v>
      </c>
      <c r="P60" s="22">
        <v>1</v>
      </c>
      <c r="Q60" s="22">
        <f>SUM(G60:P60)</f>
        <v>31</v>
      </c>
      <c r="R60" s="22" t="s">
        <v>133</v>
      </c>
    </row>
    <row r="61" spans="1:18" ht="15" customHeight="1" x14ac:dyDescent="0.25">
      <c r="A61" s="13" t="str">
        <f>("36")</f>
        <v>36</v>
      </c>
      <c r="B61" s="13" t="str">
        <f>("180995")</f>
        <v>180995</v>
      </c>
      <c r="C61" s="4" t="s">
        <v>62</v>
      </c>
      <c r="D61" s="4" t="s">
        <v>63</v>
      </c>
      <c r="E61" s="4" t="s">
        <v>111</v>
      </c>
      <c r="F61" s="5" t="s">
        <v>100</v>
      </c>
      <c r="G61" s="22" t="s">
        <v>132</v>
      </c>
      <c r="H61" s="22" t="s">
        <v>132</v>
      </c>
      <c r="I61" s="22" t="s">
        <v>132</v>
      </c>
      <c r="J61" s="22" t="s">
        <v>132</v>
      </c>
      <c r="K61" s="22" t="s">
        <v>132</v>
      </c>
      <c r="L61" s="22" t="s">
        <v>132</v>
      </c>
      <c r="M61" s="22" t="s">
        <v>132</v>
      </c>
      <c r="N61" s="22" t="s">
        <v>132</v>
      </c>
      <c r="O61" s="22" t="s">
        <v>132</v>
      </c>
      <c r="P61" s="22" t="s">
        <v>132</v>
      </c>
      <c r="Q61" s="22" t="s">
        <v>132</v>
      </c>
      <c r="R61" s="22" t="s">
        <v>132</v>
      </c>
    </row>
    <row r="62" spans="1:18" ht="15" customHeight="1" x14ac:dyDescent="0.25">
      <c r="A62" s="13" t="str">
        <f>("112")</f>
        <v>112</v>
      </c>
      <c r="B62" s="13" t="str">
        <f>("197380")</f>
        <v>197380</v>
      </c>
      <c r="C62" s="4" t="s">
        <v>41</v>
      </c>
      <c r="D62" s="4" t="s">
        <v>3</v>
      </c>
      <c r="E62" s="4" t="s">
        <v>111</v>
      </c>
      <c r="F62" s="5" t="s">
        <v>101</v>
      </c>
      <c r="G62" s="22" t="s">
        <v>132</v>
      </c>
      <c r="H62" s="22" t="s">
        <v>132</v>
      </c>
      <c r="I62" s="22" t="s">
        <v>132</v>
      </c>
      <c r="J62" s="22" t="s">
        <v>132</v>
      </c>
      <c r="K62" s="22" t="s">
        <v>132</v>
      </c>
      <c r="L62" s="22" t="s">
        <v>132</v>
      </c>
      <c r="M62" s="22" t="s">
        <v>132</v>
      </c>
      <c r="N62" s="22" t="s">
        <v>132</v>
      </c>
      <c r="O62" s="22" t="s">
        <v>132</v>
      </c>
      <c r="P62" s="22" t="s">
        <v>132</v>
      </c>
      <c r="Q62" s="22" t="s">
        <v>132</v>
      </c>
      <c r="R62" s="22" t="s">
        <v>132</v>
      </c>
    </row>
  </sheetData>
  <sortState xmlns:xlrd2="http://schemas.microsoft.com/office/spreadsheetml/2017/richdata2" ref="A60:R62">
    <sortCondition ref="Q60:Q62"/>
  </sortState>
  <mergeCells count="4">
    <mergeCell ref="C9:D9"/>
    <mergeCell ref="A1:R1"/>
    <mergeCell ref="A3:R3"/>
    <mergeCell ref="A5:R5"/>
  </mergeCells>
  <phoneticPr fontId="19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F148-AA17-4366-B740-4ABEC0080AA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Round6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Mike Wiseman</cp:lastModifiedBy>
  <dcterms:created xsi:type="dcterms:W3CDTF">2022-08-07T10:19:57Z</dcterms:created>
  <dcterms:modified xsi:type="dcterms:W3CDTF">2022-08-08T16:12:53Z</dcterms:modified>
</cp:coreProperties>
</file>